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K:\Energie_Klima\Projekte\klimaaktiv\ka_Bauen_und_Sanieren\ka_Bus_2021\1_Dokumentation\Quick-Check\ungeschützt\"/>
    </mc:Choice>
  </mc:AlternateContent>
  <xr:revisionPtr revIDLastSave="0" documentId="13_ncr:1_{ED21ACCA-F992-47EE-8C7B-7B3891496B42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Quick-Check" sheetId="1" r:id="rId1"/>
    <sheet name="Hilfszellen" sheetId="2" state="veryHidden" r:id="rId2"/>
  </sheets>
  <definedNames>
    <definedName name="_xlnm.Print_Area" localSheetId="0">'Quick-Check'!$A$1:$E$22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1" l="1"/>
  <c r="E19" i="1" l="1"/>
  <c r="E18" i="1"/>
  <c r="E17" i="1"/>
  <c r="E16" i="1"/>
  <c r="E28" i="1"/>
  <c r="E27" i="1"/>
  <c r="E35" i="1"/>
  <c r="E34" i="1"/>
  <c r="E33" i="1"/>
  <c r="E32" i="1"/>
  <c r="E31" i="1"/>
  <c r="E30" i="1"/>
  <c r="E29" i="1"/>
  <c r="E26" i="1"/>
  <c r="E25" i="1"/>
  <c r="C21" i="1" l="1"/>
  <c r="C16" i="1"/>
  <c r="C15" i="1"/>
  <c r="E15" i="1" s="1"/>
  <c r="C18" i="1" l="1"/>
  <c r="C17" i="1" l="1"/>
  <c r="C6" i="1" l="1"/>
  <c r="K4" i="2"/>
  <c r="K3" i="2"/>
  <c r="B12" i="1" l="1"/>
  <c r="C14" i="1" s="1"/>
  <c r="C22" i="1" l="1"/>
  <c r="E22" i="1" s="1"/>
  <c r="E14" i="1"/>
  <c r="C7" i="1"/>
  <c r="C11" i="1"/>
  <c r="C10" i="1"/>
  <c r="C9" i="1"/>
</calcChain>
</file>

<file path=xl/sharedStrings.xml><?xml version="1.0" encoding="utf-8"?>
<sst xmlns="http://schemas.openxmlformats.org/spreadsheetml/2006/main" count="92" uniqueCount="76">
  <si>
    <t>Spalte1</t>
  </si>
  <si>
    <t>HWB-Kurven-
parameter</t>
  </si>
  <si>
    <t>Gebäude</t>
  </si>
  <si>
    <t>Wohngebäude</t>
  </si>
  <si>
    <t>k</t>
  </si>
  <si>
    <t>d</t>
  </si>
  <si>
    <t>Neubau</t>
  </si>
  <si>
    <t>Sanierung</t>
  </si>
  <si>
    <t>Neubau oder Sanierung</t>
  </si>
  <si>
    <t>Energiewerte im Energieausweis auf S. 2</t>
  </si>
  <si>
    <t>Ja</t>
  </si>
  <si>
    <t>Bruttogeschoßfläche BGF:</t>
  </si>
  <si>
    <t>Nein</t>
  </si>
  <si>
    <t>Brutto-Volumen:</t>
  </si>
  <si>
    <t>Gebäudehüllfläche:</t>
  </si>
  <si>
    <t>lc-Wert</t>
  </si>
  <si>
    <t>Energie-Musskriterien</t>
  </si>
  <si>
    <t>Energieausweis (OIB)</t>
  </si>
  <si>
    <t>Grenzwert</t>
  </si>
  <si>
    <r>
      <t>HWB</t>
    </r>
    <r>
      <rPr>
        <vertAlign val="subscript"/>
        <sz val="11"/>
        <color theme="1"/>
        <rFont val="Calibri"/>
        <family val="2"/>
        <scheme val="minor"/>
      </rPr>
      <t>Ref,RK</t>
    </r>
  </si>
  <si>
    <r>
      <t>PEB</t>
    </r>
    <r>
      <rPr>
        <vertAlign val="subscript"/>
        <sz val="11"/>
        <color theme="1"/>
        <rFont val="Calibri"/>
        <family val="2"/>
        <scheme val="minor"/>
      </rPr>
      <t>SK</t>
    </r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</si>
  <si>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</si>
  <si>
    <t>Kühlbedarf</t>
  </si>
  <si>
    <t>Nutzkältebedarf</t>
  </si>
  <si>
    <r>
      <t>Ökokennzahl OI3-Index (OI3</t>
    </r>
    <r>
      <rPr>
        <vertAlign val="subscript"/>
        <sz val="11"/>
        <color theme="1"/>
        <rFont val="Calibri"/>
        <family val="2"/>
        <scheme val="minor"/>
      </rPr>
      <t>BG1</t>
    </r>
    <r>
      <rPr>
        <sz val="11"/>
        <color theme="1"/>
        <rFont val="Calibri"/>
        <family val="2"/>
        <scheme val="minor"/>
      </rPr>
      <t>) vorhanden?</t>
    </r>
  </si>
  <si>
    <t>KOF in m² (Konstruktionsfläche) der für den OI3-Wert erfassten Bauteile</t>
  </si>
  <si>
    <t>klimaaktiv-Check Energieausweis: Erfüllung der Basiskriterien (Bronze)</t>
  </si>
  <si>
    <t>weiß noch nicht</t>
  </si>
  <si>
    <t>Bürogebäude</t>
  </si>
  <si>
    <t>Bildungsgebäude</t>
  </si>
  <si>
    <t>Pflegeeinrichtungen</t>
  </si>
  <si>
    <t>Krankenhäuser</t>
  </si>
  <si>
    <t>Veranstaltungsstätten</t>
  </si>
  <si>
    <t>Beherbergungsbetriebe</t>
  </si>
  <si>
    <t>Sportstätten</t>
  </si>
  <si>
    <t>Handelsgebäude</t>
  </si>
  <si>
    <t>Sonstige Gebäude</t>
  </si>
  <si>
    <t>Mehrfamilienhaus</t>
  </si>
  <si>
    <t>Einfamilienhaus</t>
  </si>
  <si>
    <t>Kategorie</t>
  </si>
  <si>
    <r>
      <t>PEB</t>
    </r>
    <r>
      <rPr>
        <vertAlign val="subscript"/>
        <sz val="11"/>
        <color theme="1"/>
        <rFont val="Calibri"/>
        <family val="2"/>
        <scheme val="minor"/>
      </rPr>
      <t>SK</t>
    </r>
    <r>
      <rPr>
        <sz val="11"/>
        <color theme="1"/>
        <rFont val="Calibri"/>
        <family val="2"/>
        <scheme val="minor"/>
      </rPr>
      <t>NEU</t>
    </r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</si>
  <si>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NEU</t>
    </r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</si>
  <si>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SAN</t>
    </r>
  </si>
  <si>
    <r>
      <t>PEB</t>
    </r>
    <r>
      <rPr>
        <vertAlign val="subscript"/>
        <sz val="11"/>
        <color theme="1"/>
        <rFont val="Calibri"/>
        <family val="2"/>
        <scheme val="minor"/>
      </rPr>
      <t>SK</t>
    </r>
    <r>
      <rPr>
        <sz val="11"/>
        <color theme="1"/>
        <rFont val="Calibri"/>
        <family val="2"/>
        <scheme val="minor"/>
      </rPr>
      <t>SAN</t>
    </r>
  </si>
  <si>
    <t>DL-Gebäude</t>
  </si>
  <si>
    <t>Gebäudeart</t>
  </si>
  <si>
    <t>Gelbe Felder eintragen!</t>
  </si>
  <si>
    <t>Rückmeldung</t>
  </si>
  <si>
    <t>OI3-TGH</t>
  </si>
  <si>
    <t>OI3-lc</t>
  </si>
  <si>
    <t>Nachweis der Sommertauglichkeit im Energieausweis bzw. bei aktiver Kühlung eigene Kühllastberechnung vorhanden?</t>
  </si>
  <si>
    <r>
      <t>Oben ausgewählter OI3-Wert (OI3</t>
    </r>
    <r>
      <rPr>
        <vertAlign val="subscript"/>
        <sz val="11"/>
        <color theme="1"/>
        <rFont val="Calibri"/>
        <family val="2"/>
        <scheme val="minor"/>
      </rPr>
      <t>BG1</t>
    </r>
    <r>
      <rPr>
        <sz val="11"/>
        <color theme="1"/>
        <rFont val="Calibri"/>
        <family val="2"/>
        <scheme val="minor"/>
      </rPr>
      <t>)</t>
    </r>
  </si>
  <si>
    <t>Weitere Mindestanforderungen</t>
  </si>
  <si>
    <t>Nähere Informationen:</t>
  </si>
  <si>
    <t>Geplant - möglich</t>
  </si>
  <si>
    <t>Erfüllt</t>
  </si>
  <si>
    <t>Mindestens eine Einrichtung für die tägliche Grundversorgung innerhalb von 1.000 m  vorhanden (Anzeige/Entfernungsmessung z.B. mit Google Maps)</t>
  </si>
  <si>
    <t>Supermarkt, Wochenmarkt, Lebensmittelgeschäft, Gemischtwarenhandel Bäckerei, Gemüsehandel, Greisslerei, Ab-Hof-Verkauf, Gastronomie, Trafik, Kiosk, Tankstelle mit Lebensmittelhandel, Apotheke, Bankomat</t>
  </si>
  <si>
    <t>Mindestens eine weitere Einrichtung innerhalb von 1.000 m vorhanden</t>
  </si>
  <si>
    <t>Mindestenanzahl der Verbindungen in eine Richtung: 14</t>
  </si>
  <si>
    <t>Kontrollierte Lüftungsanlage vorgesehen - siehe Kriterium D.2.1.:</t>
  </si>
  <si>
    <t>https://www.baubook.at/kahkp/</t>
  </si>
  <si>
    <t>Kein Einsatz klimaschädlicher  Substanzen - siehe Kriterium C.1.1.1.:</t>
  </si>
  <si>
    <t>PVC-freie Fußboden- und Wandbeläge - siehe Kriterium C.1.1.2.:</t>
  </si>
  <si>
    <t>Schadstoffmessung (VOC und Formaldehyd) - siehe Kritierum D.2.3.:</t>
  </si>
  <si>
    <t>Energieverbrauchsmonitoring mittels Zähler/Sensor</t>
  </si>
  <si>
    <t>Energieträger Wärme, Strom (allgemein, Lüftung, PV, gesamt), Kaltwasser, Temperaturen/Feuchten</t>
  </si>
  <si>
    <t xml:space="preserve">Luftdichtheit des Gebäudes: </t>
  </si>
  <si>
    <r>
      <t>Neubau: n</t>
    </r>
    <r>
      <rPr>
        <vertAlign val="subscript"/>
        <sz val="11"/>
        <color theme="1"/>
        <rFont val="Calibri"/>
        <family val="2"/>
        <scheme val="minor"/>
      </rPr>
      <t>50</t>
    </r>
    <r>
      <rPr>
        <sz val="11"/>
        <color theme="1"/>
        <rFont val="Calibri"/>
        <family val="2"/>
        <scheme val="minor"/>
      </rPr>
      <t xml:space="preserve"> ≤,1,5 h</t>
    </r>
    <r>
      <rPr>
        <vertAlign val="superscript"/>
        <sz val="11"/>
        <color theme="1"/>
        <rFont val="Calibri"/>
        <family val="2"/>
        <scheme val="minor"/>
      </rPr>
      <t xml:space="preserve">-1
</t>
    </r>
    <r>
      <rPr>
        <sz val="11"/>
        <color theme="1"/>
        <rFont val="Calibri"/>
        <family val="2"/>
        <scheme val="minor"/>
      </rPr>
      <t>Sanierung: n</t>
    </r>
    <r>
      <rPr>
        <vertAlign val="subscript"/>
        <sz val="11"/>
        <color theme="1"/>
        <rFont val="Calibri"/>
        <family val="2"/>
        <scheme val="minor"/>
      </rPr>
      <t>50</t>
    </r>
    <r>
      <rPr>
        <sz val="11"/>
        <color theme="1"/>
        <rFont val="Calibri"/>
        <family val="2"/>
        <scheme val="minor"/>
      </rPr>
      <t xml:space="preserve"> ≤,2,0 h</t>
    </r>
    <r>
      <rPr>
        <vertAlign val="superscript"/>
        <sz val="11"/>
        <color theme="1"/>
        <rFont val="Calibri"/>
        <family val="2"/>
        <scheme val="minor"/>
      </rPr>
      <t>-1</t>
    </r>
  </si>
  <si>
    <t>Keine Öl- oder Gasheizung</t>
  </si>
  <si>
    <t>https://www.klimaaktiv.at/bauen-sanieren/gebaeude-deklarieren/weg-zum-ka-gebaeude.html</t>
  </si>
  <si>
    <t>Tägliche Grundversorgung oder Soziale Infrastruktur (Kinderbetreuung, Bildungseinrichtung, Universität, Fachhochschule, medizinische Versorgung)</t>
  </si>
  <si>
    <t>Bus, Bahn, Anrufsammeltaxi</t>
  </si>
  <si>
    <t>Haltestelle in max. 1.000 m Entfernung im max. 60-Minuten-Takt zwischen 6 und 20 Uhr vorhanden (mind. 14 Verbindungen in eine Richtung) - entspricht der "ÖV-Güteklasse G"</t>
  </si>
  <si>
    <r>
      <rPr>
        <u/>
        <sz val="11"/>
        <color rgb="FFFF0000"/>
        <rFont val="Calibri"/>
        <family val="2"/>
        <scheme val="minor"/>
      </rPr>
      <t>Alternativ zu Haltestelle</t>
    </r>
    <r>
      <rPr>
        <sz val="11"/>
        <color rgb="FFFF0000"/>
        <rFont val="Calibri"/>
        <family val="2"/>
        <scheme val="minor"/>
      </rPr>
      <t>: Gesamtkonzept zur umweltfreundlichen Mobilität oder Einrichtung von Ladestationen für 10% der PKW-Stellplätze und verkabelte Verrohrung für die restlichen Stellplätze</t>
    </r>
  </si>
  <si>
    <r>
      <rPr>
        <b/>
        <sz val="11"/>
        <color theme="1"/>
        <rFont val="Calibri"/>
        <family val="2"/>
        <scheme val="minor"/>
      </rPr>
      <t>Sanierung</t>
    </r>
    <r>
      <rPr>
        <sz val="11"/>
        <color theme="1"/>
        <rFont val="Calibri"/>
        <family val="2"/>
        <scheme val="minor"/>
      </rPr>
      <t xml:space="preserve">: Eine Gas-Brennwertheizung darf bestehen bleiben, wenn sie nicht älter als 12 Jahre ist (Baujahr auf Typenschild) - </t>
    </r>
    <r>
      <rPr>
        <b/>
        <sz val="11"/>
        <color theme="1"/>
        <rFont val="Calibri"/>
        <family val="2"/>
        <scheme val="minor"/>
      </rPr>
      <t>dann "Ja" eintragen</t>
    </r>
    <r>
      <rPr>
        <sz val="11"/>
        <color theme="1"/>
        <rFont val="Calibri"/>
        <family val="2"/>
        <scheme val="minor"/>
      </rPr>
      <t>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</si>
</sst>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#,##0.00\ &quot;m²&quot;"/>
    <numFmt numFmtId="165" formatCode="#,##0.00\ &quot;m³&quot;"/>
    <numFmt numFmtId="166" formatCode="#,##0.00\ &quot;kWh/m²a&quot;"/>
    <numFmt numFmtId="167" formatCode="#,##0.00\ &quot;kg/m²a&quot;"/>
    <numFmt numFmtId="168" formatCode="#,##0.00\ &quot;kWh/m³a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1" xfId="0" applyBorder="1"/>
    <xf numFmtId="2" fontId="0" fillId="2" borderId="1" xfId="0" applyNumberFormat="1" applyFill="1" applyBorder="1"/>
    <xf numFmtId="2" fontId="0" fillId="0" borderId="1" xfId="0" applyNumberFormat="1" applyBorder="1"/>
    <xf numFmtId="0" fontId="1" fillId="0" borderId="1" xfId="0" applyFont="1" applyBorder="1"/>
    <xf numFmtId="0" fontId="2" fillId="5" borderId="1" xfId="0" applyFont="1" applyFill="1" applyBorder="1"/>
    <xf numFmtId="0" fontId="2" fillId="5" borderId="1" xfId="0" applyFont="1" applyFill="1" applyBorder="1" applyAlignment="1"/>
    <xf numFmtId="0" fontId="0" fillId="0" borderId="0" xfId="0" applyBorder="1"/>
    <xf numFmtId="2" fontId="4" fillId="0" borderId="1" xfId="0" applyNumberFormat="1" applyFont="1" applyBorder="1" applyAlignment="1">
      <alignment horizontal="right"/>
    </xf>
    <xf numFmtId="0" fontId="6" fillId="0" borderId="0" xfId="0" applyFont="1"/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Font="1" applyBorder="1"/>
    <xf numFmtId="0" fontId="0" fillId="0" borderId="2" xfId="0" applyBorder="1" applyAlignment="1">
      <alignment wrapText="1"/>
    </xf>
    <xf numFmtId="2" fontId="4" fillId="0" borderId="3" xfId="0" applyNumberFormat="1" applyFont="1" applyBorder="1" applyAlignment="1">
      <alignment horizontal="center"/>
    </xf>
    <xf numFmtId="2" fontId="2" fillId="5" borderId="5" xfId="0" applyNumberFormat="1" applyFont="1" applyFill="1" applyBorder="1" applyAlignment="1" applyProtection="1"/>
    <xf numFmtId="166" fontId="1" fillId="4" borderId="7" xfId="0" applyNumberFormat="1" applyFont="1" applyFill="1" applyBorder="1" applyAlignment="1" applyProtection="1">
      <alignment horizontal="center"/>
      <protection locked="0"/>
    </xf>
    <xf numFmtId="166" fontId="1" fillId="4" borderId="8" xfId="0" applyNumberFormat="1" applyFont="1" applyFill="1" applyBorder="1" applyAlignment="1" applyProtection="1">
      <alignment horizontal="center"/>
      <protection locked="0"/>
    </xf>
    <xf numFmtId="167" fontId="1" fillId="4" borderId="8" xfId="0" applyNumberFormat="1" applyFont="1" applyFill="1" applyBorder="1" applyAlignment="1" applyProtection="1">
      <alignment horizontal="center"/>
      <protection locked="0"/>
    </xf>
    <xf numFmtId="168" fontId="1" fillId="4" borderId="8" xfId="0" applyNumberFormat="1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 applyProtection="1">
      <alignment horizontal="center"/>
      <protection locked="0"/>
    </xf>
    <xf numFmtId="2" fontId="0" fillId="0" borderId="6" xfId="0" applyNumberFormat="1" applyFont="1" applyFill="1" applyBorder="1" applyAlignment="1" applyProtection="1">
      <alignment horizontal="center"/>
    </xf>
    <xf numFmtId="164" fontId="0" fillId="4" borderId="7" xfId="0" applyNumberFormat="1" applyFill="1" applyBorder="1" applyAlignment="1" applyProtection="1">
      <alignment horizontal="center"/>
      <protection locked="0"/>
    </xf>
    <xf numFmtId="165" fontId="0" fillId="4" borderId="8" xfId="0" applyNumberFormat="1" applyFill="1" applyBorder="1" applyAlignment="1" applyProtection="1">
      <alignment horizontal="center"/>
      <protection locked="0"/>
    </xf>
    <xf numFmtId="164" fontId="0" fillId="4" borderId="9" xfId="0" applyNumberForma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" fillId="4" borderId="11" xfId="0" applyFont="1" applyFill="1" applyBorder="1" applyAlignment="1" applyProtection="1">
      <alignment horizontal="center"/>
      <protection locked="0"/>
    </xf>
    <xf numFmtId="0" fontId="0" fillId="0" borderId="2" xfId="0" applyFont="1" applyBorder="1" applyAlignment="1">
      <alignment wrapText="1"/>
    </xf>
    <xf numFmtId="164" fontId="0" fillId="0" borderId="8" xfId="0" applyNumberForma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0" fillId="4" borderId="1" xfId="0" applyFill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center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2" fontId="9" fillId="0" borderId="12" xfId="1" applyNumberFormat="1" applyFill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Font="1" applyBorder="1" applyAlignment="1">
      <alignment wrapText="1"/>
    </xf>
    <xf numFmtId="0" fontId="0" fillId="0" borderId="4" xfId="0" applyBorder="1" applyAlignment="1"/>
    <xf numFmtId="0" fontId="9" fillId="0" borderId="18" xfId="1" applyBorder="1" applyAlignment="1">
      <alignment wrapText="1"/>
    </xf>
    <xf numFmtId="0" fontId="0" fillId="0" borderId="18" xfId="0" applyBorder="1" applyAlignment="1">
      <alignment wrapText="1"/>
    </xf>
    <xf numFmtId="2" fontId="2" fillId="5" borderId="2" xfId="0" applyNumberFormat="1" applyFont="1" applyFill="1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3" borderId="1" xfId="0" applyFont="1" applyFill="1" applyBorder="1" applyAlignment="1"/>
    <xf numFmtId="0" fontId="0" fillId="3" borderId="5" xfId="0" applyFill="1" applyBorder="1" applyAlignment="1"/>
    <xf numFmtId="0" fontId="0" fillId="3" borderId="10" xfId="0" applyFill="1" applyBorder="1" applyAlignment="1"/>
    <xf numFmtId="0" fontId="2" fillId="5" borderId="2" xfId="0" applyFont="1" applyFill="1" applyBorder="1" applyAlignment="1">
      <alignment horizontal="right"/>
    </xf>
    <xf numFmtId="0" fontId="0" fillId="0" borderId="3" xfId="0" applyBorder="1" applyAlignment="1">
      <alignment horizontal="right"/>
    </xf>
    <xf numFmtId="0" fontId="5" fillId="0" borderId="4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Border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1" xfId="0" applyBorder="1" applyProtection="1">
      <protection hidden="1"/>
    </xf>
  </cellXfs>
  <cellStyles count="2">
    <cellStyle name="Link" xfId="1" builtinId="8"/>
    <cellStyle name="Standard" xfId="0" builtinId="0"/>
  </cellStyles>
  <dxfs count="32"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fgColor rgb="FF0070C0"/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alignment horizontal="general" vertical="bottom" textRotation="0" indent="0" justifyLastLine="0" shrinkToFit="0" readingOrder="0"/>
    </dxf>
    <dxf>
      <alignment horizontal="general" vertical="bottom" textRotation="0" indent="0" justifyLastLine="0" shrinkToFit="0" readingOrder="0"/>
    </dxf>
    <dxf>
      <alignment horizontal="general" vertical="bottom" textRotation="0" indent="0" justifyLastLine="0" shrinkToFit="0" readingOrder="0"/>
    </dxf>
    <dxf>
      <alignment horizontal="general" vertical="bottom" textRotation="0" indent="0" justifyLastLine="0" shrinkToFit="0" readingOrder="0"/>
    </dxf>
    <dxf>
      <alignment horizontal="general" vertical="bottom" textRotation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fgColor rgb="FF0070C0"/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fgColor rgb="FF0070C0"/>
          <bgColor rgb="FF00B0F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fgColor rgb="FF0070C0"/>
          <bgColor rgb="FF00B0F0"/>
        </patternFill>
      </fill>
    </dxf>
  </dxfs>
  <tableStyles count="1" defaultTableStyle="TableStyleMedium2" defaultPivotStyle="PivotStyleLight16">
    <tableStyle name="Invisible" pivot="0" table="0" count="0" xr9:uid="{B1691197-84E3-4FE1-A8BE-7B91BCEE5A74}"/>
  </tableStyles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2047875</xdr:colOff>
      <xdr:row>3</xdr:row>
      <xdr:rowOff>147183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2047875" cy="74725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Tabelle10" displayName="Tabelle10" ref="A1:F12" totalsRowShown="0" dataDxfId="12">
  <autoFilter ref="A1:F12" xr:uid="{00000000-0009-0000-0100-00000A000000}"/>
  <tableColumns count="6">
    <tableColumn id="1" xr3:uid="{00000000-0010-0000-0000-000001000000}" name="Kategorie" dataDxfId="11"/>
    <tableColumn id="2" xr3:uid="{00000000-0010-0000-0000-000002000000}" name="Gebäude" dataDxfId="10"/>
    <tableColumn id="3" xr3:uid="{00000000-0010-0000-0000-000003000000}" name="PEBSKNEU" dataDxfId="9"/>
    <tableColumn id="4" xr3:uid="{00000000-0010-0000-0000-000004000000}" name="PEBSKSAN" dataDxfId="8"/>
    <tableColumn id="5" xr3:uid="{00000000-0010-0000-0000-000005000000}" name="CO2NEU" dataDxfId="7"/>
    <tableColumn id="6" xr3:uid="{00000000-0010-0000-0000-000006000000}" name="CO2SAN" dataDxfId="6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1000000}" name="Bauvorhaben13" displayName="Bauvorhaben13" ref="H1:H3" totalsRowShown="0">
  <autoFilter ref="H1:H3" xr:uid="{00000000-0009-0000-0100-00000C000000}"/>
  <tableColumns count="1">
    <tableColumn id="1" xr3:uid="{00000000-0010-0000-0100-000001000000}" name="Spalte1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2000000}" name="JaNein14" displayName="JaNein14" ref="H4:H7" totalsRowShown="0">
  <autoFilter ref="H4:H7" xr:uid="{00000000-0009-0000-0100-00000D000000}"/>
  <tableColumns count="1">
    <tableColumn id="1" xr3:uid="{00000000-0010-0000-0200-000001000000}" name="Spalte1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Tabelle1" displayName="Tabelle1" ref="H9:H11" totalsRowShown="0">
  <autoFilter ref="H9:H11" xr:uid="{00000000-0009-0000-0100-000001000000}"/>
  <tableColumns count="1">
    <tableColumn id="1" xr3:uid="{00000000-0010-0000-0300-000001000000}" name="OI3-TGH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klimaaktiv.at/bauen-sanieren/gebaeude-deklarieren/weg-zum-ka-gebaeude.html" TargetMode="External"/><Relationship Id="rId1" Type="http://schemas.openxmlformats.org/officeDocument/2006/relationships/hyperlink" Target="https://www.baubook.at/kahkp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rgb="FF92D050"/>
  </sheetPr>
  <dimension ref="A1:F36"/>
  <sheetViews>
    <sheetView tabSelected="1" workbookViewId="0">
      <selection activeCell="B12" sqref="B12"/>
    </sheetView>
  </sheetViews>
  <sheetFormatPr baseColWidth="10" defaultRowHeight="15" x14ac:dyDescent="0.25"/>
  <cols>
    <col min="1" max="1" width="48.42578125" customWidth="1"/>
    <col min="2" max="2" width="22" customWidth="1"/>
    <col min="3" max="3" width="13.140625" customWidth="1"/>
    <col min="4" max="4" width="11.28515625" customWidth="1"/>
    <col min="5" max="5" width="18.5703125" customWidth="1"/>
    <col min="6" max="6" width="2.85546875" customWidth="1"/>
  </cols>
  <sheetData>
    <row r="1" spans="1:6" ht="18" customHeight="1" x14ac:dyDescent="0.25"/>
    <row r="4" spans="1:6" x14ac:dyDescent="0.25">
      <c r="B4" s="9" t="s">
        <v>46</v>
      </c>
    </row>
    <row r="5" spans="1:6" ht="15.75" thickBot="1" x14ac:dyDescent="0.3">
      <c r="A5" s="60" t="s">
        <v>26</v>
      </c>
      <c r="B5" s="61"/>
    </row>
    <row r="6" spans="1:6" x14ac:dyDescent="0.25">
      <c r="A6" s="12" t="s">
        <v>45</v>
      </c>
      <c r="B6" s="27"/>
      <c r="C6" s="71" t="str">
        <f>IF(ISBLANK($B$6),"eintragen!", "Eintrag vorhanden")</f>
        <v>eintragen!</v>
      </c>
      <c r="D6" s="72"/>
    </row>
    <row r="7" spans="1:6" ht="15.75" thickBot="1" x14ac:dyDescent="0.3">
      <c r="A7" s="12" t="s">
        <v>8</v>
      </c>
      <c r="B7" s="22"/>
      <c r="C7" s="71" t="str">
        <f t="shared" ref="C7" si="0">IF(ISBLANK(B7),"eintragen!","Eintrag vorhanden")</f>
        <v>eintragen!</v>
      </c>
      <c r="D7" s="72"/>
    </row>
    <row r="8" spans="1:6" ht="15.75" thickBot="1" x14ac:dyDescent="0.3">
      <c r="A8" s="60" t="s">
        <v>9</v>
      </c>
      <c r="B8" s="62"/>
    </row>
    <row r="9" spans="1:6" x14ac:dyDescent="0.25">
      <c r="A9" s="13" t="s">
        <v>11</v>
      </c>
      <c r="B9" s="24"/>
      <c r="C9" s="71" t="str">
        <f>IF(ISBLANK(B9),"eintragen!","Eintrag vorhanden")</f>
        <v>eintragen!</v>
      </c>
      <c r="D9" s="72"/>
    </row>
    <row r="10" spans="1:6" x14ac:dyDescent="0.25">
      <c r="A10" s="13" t="s">
        <v>13</v>
      </c>
      <c r="B10" s="25"/>
      <c r="C10" s="71" t="str">
        <f>IF(ISBLANK(B10),"eintragen!","Eintrag vorhanden")</f>
        <v>eintragen!</v>
      </c>
      <c r="D10" s="72"/>
    </row>
    <row r="11" spans="1:6" ht="15.75" thickBot="1" x14ac:dyDescent="0.3">
      <c r="A11" s="13" t="s">
        <v>14</v>
      </c>
      <c r="B11" s="26"/>
      <c r="C11" s="71" t="str">
        <f>IF(ISBLANK(B11),"eintragen!","Eintrag vorhanden")</f>
        <v>eintragen!</v>
      </c>
      <c r="D11" s="72"/>
    </row>
    <row r="12" spans="1:6" x14ac:dyDescent="0.25">
      <c r="A12" s="4" t="s">
        <v>15</v>
      </c>
      <c r="B12" s="23" t="str">
        <f>IF($B$11&gt;0,$B$10/$B$11,"")</f>
        <v/>
      </c>
    </row>
    <row r="13" spans="1:6" ht="15.75" thickBot="1" x14ac:dyDescent="0.3">
      <c r="A13" s="5" t="s">
        <v>16</v>
      </c>
      <c r="B13" s="16" t="s">
        <v>17</v>
      </c>
      <c r="C13" s="63" t="s">
        <v>18</v>
      </c>
      <c r="D13" s="64"/>
      <c r="E13" s="6" t="s">
        <v>47</v>
      </c>
      <c r="F13" s="7"/>
    </row>
    <row r="14" spans="1:6" ht="18" x14ac:dyDescent="0.35">
      <c r="A14" s="13" t="s">
        <v>19</v>
      </c>
      <c r="B14" s="17"/>
      <c r="C14" s="66" t="str">
        <f>IF(OR(ISBLANK(B9),ISBLANK(B10),ISBLANK(B11)),"",IF(B7="Neubau",((1/$B$12)*Hilfszellen!$K$3+Hilfszellen!$L$3)*(($B$10/$B$9)/3),((1/$B$12)*Hilfszellen!$K$4+Hilfszellen!$L$4)*(($B$10/$B$9)/3)))</f>
        <v/>
      </c>
      <c r="D14" s="64"/>
      <c r="E14" s="73" t="str">
        <f t="shared" ref="E14:E19" si="1">IF(OR(ISBLANK(B$6),ISBLANK(B$7),ISBLANK(B$9),ISBLANK(B$10),ISBLANK(B$11),ISBLANK(B14)),"eintragen",IF(B14&lt;=C14,"erfüllt","nicht erfüllt"))</f>
        <v>eintragen</v>
      </c>
      <c r="F14" s="7"/>
    </row>
    <row r="15" spans="1:6" ht="18" x14ac:dyDescent="0.35">
      <c r="A15" s="13" t="s">
        <v>20</v>
      </c>
      <c r="B15" s="18"/>
      <c r="C15" s="66" t="str">
        <f>IF(OR(ISBLANK($B$6),ISBLANK($B$7)),"",IF($B$7="Neubau",IF(ISTEXT($B$6),VLOOKUP($B$6,Hilfszellen!$B$2:$C$12,2,FALSE),90),IF($B$7="Sanierung",IF(ISTEXT($B$7),VLOOKUP($B$6,Hilfszellen!$B$2:$D$12,3,FALSE),140))))</f>
        <v/>
      </c>
      <c r="D15" s="64"/>
      <c r="E15" s="73" t="str">
        <f t="shared" si="1"/>
        <v>eintragen</v>
      </c>
      <c r="F15" s="7"/>
    </row>
    <row r="16" spans="1:6" ht="18" x14ac:dyDescent="0.35">
      <c r="A16" s="13" t="s">
        <v>21</v>
      </c>
      <c r="B16" s="19"/>
      <c r="C16" s="66" t="str">
        <f>IF(OR(ISBLANK($B$6),ISBLANK($B$7)),"",IF($B$7="Neubau",IF(ISTEXT($B$6),VLOOKUP($B$6,Hilfszellen!$B$2:$E$12,4,FALSE),9),IF($B$7="Sanierung",IF(ISTEXT($B$7),VLOOKUP($B$6,Hilfszellen!$B$2:$F$12,5,FALSE),14))))</f>
        <v/>
      </c>
      <c r="D16" s="64"/>
      <c r="E16" s="73" t="str">
        <f t="shared" si="1"/>
        <v>eintragen</v>
      </c>
      <c r="F16" s="7"/>
    </row>
    <row r="17" spans="1:6" x14ac:dyDescent="0.25">
      <c r="A17" s="13" t="s">
        <v>22</v>
      </c>
      <c r="B17" s="20"/>
      <c r="C17" s="66" t="str">
        <f>IF(OR(ISBLANK($B$6),ISBLANK($B$7)),"",IF(OR($B$6="Einfamilienhaus",$B$6="Mehrfamilienhaus"),"keine Anforderung",IF($B$7="Neubau",0.8,IF($B$7="Sanierung",1," "))))</f>
        <v/>
      </c>
      <c r="D17" s="64"/>
      <c r="E17" s="73" t="str">
        <f t="shared" si="1"/>
        <v>eintragen</v>
      </c>
      <c r="F17" s="7"/>
    </row>
    <row r="18" spans="1:6" x14ac:dyDescent="0.25">
      <c r="A18" s="13" t="s">
        <v>23</v>
      </c>
      <c r="B18" s="18"/>
      <c r="C18" s="66" t="str">
        <f>IF(OR(ISBLANK($B$6),ISBLANK($B$7)),"",IF(OR($B$6="Einfamilienhaus",$B$6="Mehrfamilienhaus"),"keine Anforderung",IF($B$7="Neubau",0.8,IF($B$7="Sanierung",1," "))))</f>
        <v/>
      </c>
      <c r="D18" s="64"/>
      <c r="E18" s="73" t="str">
        <f t="shared" si="1"/>
        <v>eintragen</v>
      </c>
      <c r="F18" s="7"/>
    </row>
    <row r="19" spans="1:6" ht="45" x14ac:dyDescent="0.25">
      <c r="A19" s="29" t="s">
        <v>50</v>
      </c>
      <c r="B19" s="21"/>
      <c r="C19" s="67"/>
      <c r="D19" s="68"/>
      <c r="E19" s="73" t="str">
        <f t="shared" si="1"/>
        <v>eintragen</v>
      </c>
    </row>
    <row r="20" spans="1:6" ht="18" x14ac:dyDescent="0.35">
      <c r="A20" s="13" t="s">
        <v>24</v>
      </c>
      <c r="B20" s="28"/>
      <c r="C20" s="66"/>
      <c r="D20" s="64"/>
      <c r="E20" s="73" t="str">
        <f>IF(OR(ISBLANK(B$6),ISBLANK(B$7),ISBLANK(B$9),ISBLANK(B$10),ISBLANK(B$11),ISBLANK(B20)),"eintragen",IF(B20="Nein","nicht erfüllt","erfüllt"))</f>
        <v>eintragen</v>
      </c>
    </row>
    <row r="21" spans="1:6" ht="30" x14ac:dyDescent="0.25">
      <c r="A21" s="14" t="s">
        <v>25</v>
      </c>
      <c r="B21" s="30"/>
      <c r="C21" s="65" t="str">
        <f>IF(OR(ISBLANK(B20),B20="Nein"),"",IF(B20="OI3-TGH", "KOF (m²) nicht erforderlich",IF(AND(B20="OI3-lc",ISBLANK(B21)),"KOF (m²) eintragen!","Umrechnung OI3 auf BGF:")))</f>
        <v/>
      </c>
      <c r="D21" s="65"/>
      <c r="F21" s="7"/>
    </row>
    <row r="22" spans="1:6" ht="18.75" thickBot="1" x14ac:dyDescent="0.4">
      <c r="A22" s="13" t="s">
        <v>51</v>
      </c>
      <c r="B22" s="39"/>
      <c r="C22" s="15" t="str">
        <f>IF(OR(ISBLANK(B$6),ISBLANK(B$7),ISBLANK(B$9),ISBLANK(B$10),ISBLANK(B$11),B20="Nein"),"",IF(AND(B22&gt;0,B20="OI3-lc"),B22*((2+$B$12)/3)*($B$21/$B$9),IF(B22&gt;0,B22,"")))</f>
        <v/>
      </c>
      <c r="D22" s="8">
        <v>180</v>
      </c>
      <c r="E22" s="73" t="str">
        <f>IF(AND(B20="Nein",ISBLANK(B22)),"",IF(OR(ISBLANK(B$6),ISBLANK(B$7),ISBLANK(B$9),ISBLANK(B$10),ISBLANK(B$11),ISBLANK(B20),ISBLANK(B22)),"eintragen",IF(B20="Nein","",IF(C22&lt;=D22,"erfüllt","nicht erfüllt"))))</f>
        <v>eintragen</v>
      </c>
      <c r="F22" s="7"/>
    </row>
    <row r="23" spans="1:6" x14ac:dyDescent="0.25">
      <c r="D23" s="38" t="s">
        <v>46</v>
      </c>
    </row>
    <row r="24" spans="1:6" ht="30" x14ac:dyDescent="0.25">
      <c r="A24" s="31" t="s">
        <v>52</v>
      </c>
      <c r="B24" s="52" t="s">
        <v>53</v>
      </c>
      <c r="C24" s="53"/>
      <c r="D24" s="32" t="s">
        <v>54</v>
      </c>
      <c r="E24" s="32" t="s">
        <v>55</v>
      </c>
    </row>
    <row r="25" spans="1:6" ht="63" customHeight="1" x14ac:dyDescent="0.25">
      <c r="A25" s="33" t="s">
        <v>56</v>
      </c>
      <c r="B25" s="54" t="s">
        <v>57</v>
      </c>
      <c r="C25" s="55"/>
      <c r="D25" s="37"/>
      <c r="E25" s="73" t="str">
        <f>IF(ISBLANK(D25),"eintragen",IF(D25="Ja","erfüllt",IF(D25="weiß noch nicht","prüfen!","nicht erfüllt")))</f>
        <v>eintragen</v>
      </c>
    </row>
    <row r="26" spans="1:6" ht="51.75" customHeight="1" x14ac:dyDescent="0.25">
      <c r="A26" s="34" t="s">
        <v>58</v>
      </c>
      <c r="B26" s="54" t="s">
        <v>71</v>
      </c>
      <c r="C26" s="55"/>
      <c r="D26" s="37"/>
      <c r="E26" s="73" t="str">
        <f t="shared" ref="E26:E35" si="2">IF(ISBLANK(D26),"eintragen",IF(D26="Ja","erfüllt",IF(D26="weiß noch nicht","prüfen!","nicht erfüllt")))</f>
        <v>eintragen</v>
      </c>
    </row>
    <row r="27" spans="1:6" ht="60" x14ac:dyDescent="0.25">
      <c r="A27" s="34" t="s">
        <v>73</v>
      </c>
      <c r="B27" s="56" t="s">
        <v>72</v>
      </c>
      <c r="C27" s="57"/>
      <c r="D27" s="37"/>
      <c r="E27" s="73" t="str">
        <f>IF(ISBLANK(D27),"eintragen",IF(D27="Ja","erfüllt",IF(D27="weiß noch nicht","prüfen!",IF(D28="Ja","Alternative gewählt","nicht erfüllt"))))</f>
        <v>eintragen</v>
      </c>
    </row>
    <row r="28" spans="1:6" ht="60" x14ac:dyDescent="0.25">
      <c r="A28" s="36" t="s">
        <v>74</v>
      </c>
      <c r="B28" s="58" t="s">
        <v>59</v>
      </c>
      <c r="C28" s="59"/>
      <c r="D28" s="37"/>
      <c r="E28" s="73" t="str">
        <f>IF(ISBLANK(D28),"eintragen",IF(D28="Ja","erfüllt",IF(D28="weiß noch nicht","prüfen!",IF(D27="Ja","Alternative gewählt","nicht erfüllt"))))</f>
        <v>eintragen</v>
      </c>
    </row>
    <row r="29" spans="1:6" ht="30" x14ac:dyDescent="0.25">
      <c r="A29" s="34" t="s">
        <v>60</v>
      </c>
      <c r="B29" s="40" t="s">
        <v>61</v>
      </c>
      <c r="C29" s="41"/>
      <c r="D29" s="37"/>
      <c r="E29" s="73" t="str">
        <f t="shared" si="2"/>
        <v>eintragen</v>
      </c>
    </row>
    <row r="30" spans="1:6" ht="30" x14ac:dyDescent="0.25">
      <c r="A30" s="34" t="s">
        <v>62</v>
      </c>
      <c r="B30" s="42"/>
      <c r="C30" s="43"/>
      <c r="D30" s="37"/>
      <c r="E30" s="73" t="str">
        <f t="shared" si="2"/>
        <v>eintragen</v>
      </c>
    </row>
    <row r="31" spans="1:6" ht="30" x14ac:dyDescent="0.25">
      <c r="A31" s="34" t="s">
        <v>63</v>
      </c>
      <c r="B31" s="42"/>
      <c r="C31" s="43"/>
      <c r="D31" s="37"/>
      <c r="E31" s="73" t="str">
        <f t="shared" si="2"/>
        <v>eintragen</v>
      </c>
    </row>
    <row r="32" spans="1:6" ht="30" x14ac:dyDescent="0.25">
      <c r="A32" s="34" t="s">
        <v>64</v>
      </c>
      <c r="B32" s="44"/>
      <c r="C32" s="45"/>
      <c r="D32" s="37"/>
      <c r="E32" s="73" t="str">
        <f t="shared" si="2"/>
        <v>eintragen</v>
      </c>
    </row>
    <row r="33" spans="1:5" ht="49.5" customHeight="1" x14ac:dyDescent="0.25">
      <c r="A33" s="33" t="s">
        <v>65</v>
      </c>
      <c r="B33" s="46" t="s">
        <v>66</v>
      </c>
      <c r="C33" s="47"/>
      <c r="D33" s="37"/>
      <c r="E33" s="73" t="str">
        <f t="shared" si="2"/>
        <v>eintragen</v>
      </c>
    </row>
    <row r="34" spans="1:5" ht="37.5" customHeight="1" x14ac:dyDescent="0.25">
      <c r="A34" s="33" t="s">
        <v>67</v>
      </c>
      <c r="B34" s="46" t="s">
        <v>68</v>
      </c>
      <c r="C34" s="47"/>
      <c r="D34" s="37"/>
      <c r="E34" s="73" t="str">
        <f t="shared" si="2"/>
        <v>eintragen</v>
      </c>
    </row>
    <row r="35" spans="1:5" ht="48.75" customHeight="1" x14ac:dyDescent="0.25">
      <c r="A35" s="33" t="s">
        <v>69</v>
      </c>
      <c r="B35" s="48" t="s">
        <v>75</v>
      </c>
      <c r="C35" s="49"/>
      <c r="D35" s="37"/>
      <c r="E35" s="73" t="str">
        <f t="shared" si="2"/>
        <v>eintragen</v>
      </c>
    </row>
    <row r="36" spans="1:5" ht="27.75" customHeight="1" x14ac:dyDescent="0.25">
      <c r="A36" s="35" t="s">
        <v>53</v>
      </c>
      <c r="B36" s="50" t="s">
        <v>70</v>
      </c>
      <c r="C36" s="51"/>
      <c r="D36" s="51"/>
      <c r="E36" s="51"/>
    </row>
  </sheetData>
  <sheetProtection algorithmName="SHA-512" hashValue="vMDq2PTxd6qSlimLT2+EEjukKUgCSg9auI9TcTKxCXhu++2d07v/EPBeuBH/LC4eYUAxei861obMFchEHpjyEA==" saltValue="TaXWofad2Y7G3hrObl4Pkg==" spinCount="100000" sheet="1" objects="1" scenarios="1"/>
  <mergeCells count="26">
    <mergeCell ref="C21:D21"/>
    <mergeCell ref="C14:D14"/>
    <mergeCell ref="C15:D15"/>
    <mergeCell ref="C16:D16"/>
    <mergeCell ref="C17:D17"/>
    <mergeCell ref="C18:D18"/>
    <mergeCell ref="C20:D20"/>
    <mergeCell ref="C19:D19"/>
    <mergeCell ref="A5:B5"/>
    <mergeCell ref="A8:B8"/>
    <mergeCell ref="C13:D13"/>
    <mergeCell ref="C6:D6"/>
    <mergeCell ref="C7:D7"/>
    <mergeCell ref="C9:D9"/>
    <mergeCell ref="C10:D10"/>
    <mergeCell ref="C11:D11"/>
    <mergeCell ref="B24:C24"/>
    <mergeCell ref="B25:C25"/>
    <mergeCell ref="B26:C26"/>
    <mergeCell ref="B27:C27"/>
    <mergeCell ref="B28:C28"/>
    <mergeCell ref="B29:C32"/>
    <mergeCell ref="B33:C33"/>
    <mergeCell ref="B34:C34"/>
    <mergeCell ref="B35:C35"/>
    <mergeCell ref="B36:E36"/>
  </mergeCells>
  <conditionalFormatting sqref="F13:F18 E14:E20 E20:F22">
    <cfRule type="cellIs" dxfId="31" priority="31" operator="equal">
      <formula>"eintragen"</formula>
    </cfRule>
    <cfRule type="cellIs" dxfId="30" priority="33" operator="equal">
      <formula>"erfüllt"</formula>
    </cfRule>
    <cfRule type="beginsWith" dxfId="29" priority="34" operator="beginsWith" text="nicht erfüllt">
      <formula>LEFT(E13,LEN("nicht erfüllt"))="nicht erfüllt"</formula>
    </cfRule>
  </conditionalFormatting>
  <conditionalFormatting sqref="C6:D7 C9:D11">
    <cfRule type="cellIs" dxfId="28" priority="29" operator="equal">
      <formula>"Eintrag vorhanden"</formula>
    </cfRule>
    <cfRule type="containsText" dxfId="27" priority="30" operator="containsText" text="eintragen">
      <formula>NOT(ISERROR(SEARCH("eintragen",C6)))</formula>
    </cfRule>
  </conditionalFormatting>
  <conditionalFormatting sqref="C21:D21">
    <cfRule type="cellIs" dxfId="26" priority="27" operator="equal">
      <formula>"Eintrag vorhanden"</formula>
    </cfRule>
    <cfRule type="containsText" dxfId="25" priority="28" operator="containsText" text="eintragen">
      <formula>NOT(ISERROR(SEARCH("eintragen",C21)))</formula>
    </cfRule>
  </conditionalFormatting>
  <conditionalFormatting sqref="C6:D6">
    <cfRule type="cellIs" dxfId="24" priority="24" operator="equal">
      <formula>"Achtung doppelter Eintrag!"</formula>
    </cfRule>
  </conditionalFormatting>
  <conditionalFormatting sqref="E14:E22">
    <cfRule type="cellIs" dxfId="23" priority="20" operator="equal">
      <formula>"keine Anforderung"</formula>
    </cfRule>
  </conditionalFormatting>
  <conditionalFormatting sqref="F19">
    <cfRule type="cellIs" dxfId="22" priority="17" operator="equal">
      <formula>"eintragen"</formula>
    </cfRule>
    <cfRule type="cellIs" dxfId="21" priority="18" operator="equal">
      <formula>"erfüllt"</formula>
    </cfRule>
    <cfRule type="beginsWith" dxfId="20" priority="19" operator="beginsWith" text="nicht erfüllt">
      <formula>LEFT(F19,LEN("nicht erfüllt"))="nicht erfüllt"</formula>
    </cfRule>
  </conditionalFormatting>
  <conditionalFormatting sqref="B21">
    <cfRule type="expression" dxfId="19" priority="10">
      <formula>B20="Nein"</formula>
    </cfRule>
    <cfRule type="expression" dxfId="18" priority="11">
      <formula>B20="OI3-TGH"</formula>
    </cfRule>
    <cfRule type="expression" dxfId="17" priority="12">
      <formula>B20="OI3-lc"</formula>
    </cfRule>
    <cfRule type="expression" dxfId="16" priority="13">
      <formula>B20=""</formula>
    </cfRule>
  </conditionalFormatting>
  <conditionalFormatting sqref="E24">
    <cfRule type="cellIs" dxfId="15" priority="7" operator="equal">
      <formula>"eintragen"</formula>
    </cfRule>
    <cfRule type="cellIs" dxfId="14" priority="8" operator="equal">
      <formula>"erfüllt"</formula>
    </cfRule>
    <cfRule type="beginsWith" dxfId="13" priority="9" operator="beginsWith" text="nicht erfüllt">
      <formula>LEFT(E24,LEN("nicht erfüllt"))="nicht erfüllt"</formula>
    </cfRule>
  </conditionalFormatting>
  <conditionalFormatting sqref="C7:D7">
    <cfRule type="cellIs" dxfId="5" priority="6" operator="equal">
      <formula>"Achtung doppelter Eintrag!"</formula>
    </cfRule>
  </conditionalFormatting>
  <conditionalFormatting sqref="C9:D11">
    <cfRule type="cellIs" dxfId="4" priority="5" operator="equal">
      <formula>"Achtung doppelter Eintrag!"</formula>
    </cfRule>
  </conditionalFormatting>
  <conditionalFormatting sqref="E25:E35">
    <cfRule type="cellIs" dxfId="3" priority="2" operator="equal">
      <formula>"eintragen"</formula>
    </cfRule>
    <cfRule type="cellIs" dxfId="2" priority="3" operator="equal">
      <formula>"erfüllt"</formula>
    </cfRule>
    <cfRule type="beginsWith" dxfId="1" priority="4" operator="beginsWith" text="nicht erfüllt">
      <formula>LEFT(E25,LEN("nicht erfüllt"))="nicht erfüllt"</formula>
    </cfRule>
  </conditionalFormatting>
  <conditionalFormatting sqref="E25:E35">
    <cfRule type="cellIs" dxfId="0" priority="1" operator="equal">
      <formula>"keine Anforderung"</formula>
    </cfRule>
  </conditionalFormatting>
  <hyperlinks>
    <hyperlink ref="B29" r:id="rId1" xr:uid="{00000000-0004-0000-0000-000000000000}"/>
    <hyperlink ref="B36" r:id="rId2" xr:uid="{00000000-0004-0000-0000-000001000000}"/>
  </hyperlinks>
  <pageMargins left="0.82677165354330717" right="0.23622047244094491" top="0.55118110236220474" bottom="0.35433070866141736" header="0.31496062992125984" footer="0.31496062992125984"/>
  <pageSetup paperSize="9" scale="75" orientation="portrait" r:id="rId3"/>
  <headerFooter>
    <oddHeader>&amp;Cklima&amp;"-,Fett"aktiv&amp;"-,Standard" - der Elchtest für den Energieausweis</oddHeader>
    <oddFooter>&amp;C&amp;D</oddFooter>
  </headerFooter>
  <drawing r:id="rId4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Hilfszellen!$B$2:$B$12</xm:f>
          </x14:formula1>
          <xm:sqref>B6</xm:sqref>
        </x14:dataValidation>
        <x14:dataValidation type="list" allowBlank="1" showInputMessage="1" showErrorMessage="1" xr:uid="{00000000-0002-0000-0000-000001000000}">
          <x14:formula1>
            <xm:f>Hilfszellen!$H$2:$H$3</xm:f>
          </x14:formula1>
          <xm:sqref>B7</xm:sqref>
        </x14:dataValidation>
        <x14:dataValidation type="list" allowBlank="1" showInputMessage="1" showErrorMessage="1" xr:uid="{00000000-0002-0000-0000-000002000000}">
          <x14:formula1>
            <xm:f>Hilfszellen!$H$5:$H$6</xm:f>
          </x14:formula1>
          <xm:sqref>B19</xm:sqref>
        </x14:dataValidation>
        <x14:dataValidation type="list" allowBlank="1" showInputMessage="1" showErrorMessage="1" xr:uid="{00000000-0002-0000-0000-000003000000}">
          <x14:formula1>
            <xm:f>Hilfszellen!$H$9:$H$11</xm:f>
          </x14:formula1>
          <xm:sqref>B20</xm:sqref>
        </x14:dataValidation>
        <x14:dataValidation type="list" allowBlank="1" showInputMessage="1" showErrorMessage="1" xr:uid="{00000000-0002-0000-0000-000004000000}">
          <x14:formula1>
            <xm:f>Hilfszellen!$H$5:$H$7</xm:f>
          </x14:formula1>
          <xm:sqref>D25:D35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L12"/>
  <sheetViews>
    <sheetView workbookViewId="0">
      <selection activeCell="L3" sqref="L3"/>
    </sheetView>
  </sheetViews>
  <sheetFormatPr baseColWidth="10" defaultRowHeight="15" x14ac:dyDescent="0.25"/>
  <cols>
    <col min="1" max="1" width="14.5703125" bestFit="1" customWidth="1"/>
    <col min="2" max="2" width="22.42578125" bestFit="1" customWidth="1"/>
    <col min="3" max="4" width="12.140625" customWidth="1"/>
    <col min="7" max="7" width="5.42578125" customWidth="1"/>
    <col min="8" max="8" width="15" bestFit="1" customWidth="1"/>
    <col min="9" max="9" width="5.42578125" customWidth="1"/>
  </cols>
  <sheetData>
    <row r="1" spans="1:12" ht="18" x14ac:dyDescent="0.35">
      <c r="A1" t="s">
        <v>39</v>
      </c>
      <c r="B1" t="s">
        <v>2</v>
      </c>
      <c r="C1" t="s">
        <v>40</v>
      </c>
      <c r="D1" t="s">
        <v>43</v>
      </c>
      <c r="E1" t="s">
        <v>41</v>
      </c>
      <c r="F1" t="s">
        <v>42</v>
      </c>
      <c r="H1" t="s">
        <v>0</v>
      </c>
      <c r="J1" s="69" t="s">
        <v>1</v>
      </c>
      <c r="K1" s="70" t="s">
        <v>2</v>
      </c>
      <c r="L1" s="70"/>
    </row>
    <row r="2" spans="1:12" ht="15" customHeight="1" x14ac:dyDescent="0.25">
      <c r="A2" s="10" t="s">
        <v>3</v>
      </c>
      <c r="B2" s="10" t="s">
        <v>38</v>
      </c>
      <c r="C2" s="10">
        <v>90</v>
      </c>
      <c r="D2" s="10">
        <v>140</v>
      </c>
      <c r="E2" s="10">
        <v>9</v>
      </c>
      <c r="F2" s="10">
        <v>14</v>
      </c>
      <c r="H2" t="s">
        <v>6</v>
      </c>
      <c r="J2" s="69"/>
      <c r="K2" s="11" t="s">
        <v>4</v>
      </c>
      <c r="L2" s="11" t="s">
        <v>5</v>
      </c>
    </row>
    <row r="3" spans="1:12" x14ac:dyDescent="0.25">
      <c r="A3" s="10" t="s">
        <v>3</v>
      </c>
      <c r="B3" s="10" t="s">
        <v>37</v>
      </c>
      <c r="C3" s="10">
        <v>90</v>
      </c>
      <c r="D3" s="10">
        <v>140</v>
      </c>
      <c r="E3" s="10">
        <v>9</v>
      </c>
      <c r="F3" s="10">
        <v>14</v>
      </c>
      <c r="H3" t="s">
        <v>7</v>
      </c>
      <c r="J3" s="1" t="s">
        <v>6</v>
      </c>
      <c r="K3" s="2">
        <f>23+33/99</f>
        <v>23.333333333333332</v>
      </c>
      <c r="L3" s="3">
        <v>15.333333333333334</v>
      </c>
    </row>
    <row r="4" spans="1:12" ht="15" customHeight="1" x14ac:dyDescent="0.25">
      <c r="A4" s="10" t="s">
        <v>44</v>
      </c>
      <c r="B4" s="10" t="s">
        <v>28</v>
      </c>
      <c r="C4" s="10">
        <v>160</v>
      </c>
      <c r="D4" s="10">
        <v>180</v>
      </c>
      <c r="E4" s="10">
        <v>20</v>
      </c>
      <c r="F4" s="10">
        <v>22</v>
      </c>
      <c r="H4" t="s">
        <v>0</v>
      </c>
      <c r="J4" s="1" t="s">
        <v>7</v>
      </c>
      <c r="K4" s="2">
        <f>26+66/99</f>
        <v>26.666666666666668</v>
      </c>
      <c r="L4" s="3">
        <v>22.666666666666668</v>
      </c>
    </row>
    <row r="5" spans="1:12" ht="13.5" customHeight="1" x14ac:dyDescent="0.25">
      <c r="A5" s="10" t="s">
        <v>44</v>
      </c>
      <c r="B5" s="10" t="s">
        <v>29</v>
      </c>
      <c r="C5" s="10">
        <v>100</v>
      </c>
      <c r="D5" s="10">
        <v>150</v>
      </c>
      <c r="E5" s="10">
        <v>17</v>
      </c>
      <c r="F5" s="10">
        <v>21</v>
      </c>
      <c r="H5" t="s">
        <v>10</v>
      </c>
    </row>
    <row r="6" spans="1:12" ht="16.5" customHeight="1" x14ac:dyDescent="0.25">
      <c r="A6" s="10" t="s">
        <v>44</v>
      </c>
      <c r="B6" s="10" t="s">
        <v>30</v>
      </c>
      <c r="C6" s="10">
        <v>200</v>
      </c>
      <c r="D6" s="10">
        <v>220</v>
      </c>
      <c r="E6" s="10">
        <v>25</v>
      </c>
      <c r="F6" s="10">
        <v>27</v>
      </c>
      <c r="H6" t="s">
        <v>12</v>
      </c>
    </row>
    <row r="7" spans="1:12" ht="23.25" customHeight="1" x14ac:dyDescent="0.25">
      <c r="A7" s="10" t="s">
        <v>44</v>
      </c>
      <c r="B7" s="10" t="s">
        <v>31</v>
      </c>
      <c r="C7" s="10">
        <v>350</v>
      </c>
      <c r="D7" s="10">
        <v>380</v>
      </c>
      <c r="E7" s="10">
        <v>45</v>
      </c>
      <c r="F7" s="10">
        <v>55</v>
      </c>
      <c r="H7" t="s">
        <v>27</v>
      </c>
    </row>
    <row r="8" spans="1:12" x14ac:dyDescent="0.25">
      <c r="A8" s="10" t="s">
        <v>44</v>
      </c>
      <c r="B8" s="10" t="s">
        <v>32</v>
      </c>
      <c r="C8" s="10">
        <v>160</v>
      </c>
      <c r="D8" s="10">
        <v>180</v>
      </c>
      <c r="E8" s="10">
        <v>22</v>
      </c>
      <c r="F8" s="10">
        <v>25</v>
      </c>
    </row>
    <row r="9" spans="1:12" x14ac:dyDescent="0.25">
      <c r="A9" s="10" t="s">
        <v>44</v>
      </c>
      <c r="B9" s="10" t="s">
        <v>33</v>
      </c>
      <c r="C9" s="10">
        <v>180</v>
      </c>
      <c r="D9" s="10">
        <v>200</v>
      </c>
      <c r="E9" s="10">
        <v>25</v>
      </c>
      <c r="F9" s="10">
        <v>30</v>
      </c>
      <c r="H9" t="s">
        <v>48</v>
      </c>
    </row>
    <row r="10" spans="1:12" x14ac:dyDescent="0.25">
      <c r="A10" s="10" t="s">
        <v>44</v>
      </c>
      <c r="B10" s="10" t="s">
        <v>34</v>
      </c>
      <c r="C10" s="10">
        <v>210</v>
      </c>
      <c r="D10" s="10">
        <v>260</v>
      </c>
      <c r="E10" s="10">
        <v>25</v>
      </c>
      <c r="F10" s="10">
        <v>30</v>
      </c>
      <c r="H10" t="s">
        <v>49</v>
      </c>
    </row>
    <row r="11" spans="1:12" x14ac:dyDescent="0.25">
      <c r="A11" s="10" t="s">
        <v>44</v>
      </c>
      <c r="B11" s="10" t="s">
        <v>35</v>
      </c>
      <c r="C11" s="10">
        <v>200</v>
      </c>
      <c r="D11" s="10">
        <v>220</v>
      </c>
      <c r="E11" s="10">
        <v>25</v>
      </c>
      <c r="F11" s="10">
        <v>30</v>
      </c>
      <c r="H11" t="s">
        <v>12</v>
      </c>
    </row>
    <row r="12" spans="1:12" x14ac:dyDescent="0.25">
      <c r="A12" s="10" t="s">
        <v>44</v>
      </c>
      <c r="B12" s="10" t="s">
        <v>36</v>
      </c>
      <c r="C12" s="10">
        <v>200</v>
      </c>
      <c r="D12" s="10">
        <v>220</v>
      </c>
      <c r="E12" s="10">
        <v>25</v>
      </c>
      <c r="F12" s="10">
        <v>30</v>
      </c>
    </row>
  </sheetData>
  <mergeCells count="2">
    <mergeCell ref="J1:J2"/>
    <mergeCell ref="K1:L1"/>
  </mergeCells>
  <pageMargins left="0.7" right="0.7" top="0.78740157499999996" bottom="0.78740157499999996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Quick-Check</vt:lpstr>
      <vt:lpstr>'Quick-Check'!Druckbereich</vt:lpstr>
    </vt:vector>
  </TitlesOfParts>
  <Company>Verband Oesterreichischer Umweltberatungsstellen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Haftner</dc:creator>
  <cp:lastModifiedBy>Peter Haftner</cp:lastModifiedBy>
  <cp:lastPrinted>2021-02-26T14:47:44Z</cp:lastPrinted>
  <dcterms:created xsi:type="dcterms:W3CDTF">2021-02-09T11:11:33Z</dcterms:created>
  <dcterms:modified xsi:type="dcterms:W3CDTF">2022-07-27T16:19:19Z</dcterms:modified>
</cp:coreProperties>
</file>